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680" firstSheet="2" activeTab="3"/>
  </bookViews>
  <sheets>
    <sheet name="Sheet1" sheetId="1" state="hidden" r:id="rId1"/>
    <sheet name="按救助对象" sheetId="2" state="hidden" r:id="rId2"/>
    <sheet name="Sheet3" sheetId="7" r:id="rId3"/>
    <sheet name="Sheet1 (2)" sheetId="8" r:id="rId4"/>
    <sheet name="按川财社2022 58号" sheetId="5" r:id="rId5"/>
    <sheet name="Sheet2" sheetId="6" r:id="rId6"/>
    <sheet name="按参保人数" sheetId="3" state="hidden" r:id="rId7"/>
    <sheet name="按重点救助对象" sheetId="4" state="hidden" r:id="rId8"/>
  </sheets>
  <calcPr calcId="144525"/>
</workbook>
</file>

<file path=xl/calcChain.xml><?xml version="1.0" encoding="utf-8"?>
<calcChain xmlns="http://schemas.openxmlformats.org/spreadsheetml/2006/main">
  <c r="F16" i="4" l="1"/>
  <c r="E16" i="4"/>
  <c r="D16" i="4"/>
  <c r="D14" i="4"/>
  <c r="D13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D6" i="4"/>
  <c r="F5" i="4"/>
  <c r="E5" i="4"/>
  <c r="D5" i="4"/>
  <c r="F16" i="3"/>
  <c r="E16" i="3"/>
  <c r="D16" i="3"/>
  <c r="D14" i="3"/>
  <c r="D13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D6" i="3"/>
  <c r="C6" i="3"/>
  <c r="F5" i="3"/>
  <c r="E5" i="3"/>
  <c r="D5" i="3"/>
  <c r="C5" i="3"/>
  <c r="B5" i="7"/>
  <c r="C6" i="7" s="1"/>
  <c r="D6" i="7" s="1"/>
  <c r="B6" i="6"/>
  <c r="G8" i="5"/>
  <c r="D8" i="5"/>
  <c r="G7" i="5"/>
  <c r="D7" i="5"/>
  <c r="C6" i="5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C5" i="2"/>
  <c r="H14" i="1"/>
  <c r="H13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C7" i="7" l="1"/>
  <c r="D7" i="7" s="1"/>
</calcChain>
</file>

<file path=xl/sharedStrings.xml><?xml version="1.0" encoding="utf-8"?>
<sst xmlns="http://schemas.openxmlformats.org/spreadsheetml/2006/main" count="170" uniqueCount="88">
  <si>
    <t>2021年中央和省级城乡医疗救助补助资金提前通知分配表</t>
  </si>
  <si>
    <t>填报单位：遂宁市医疗保障局</t>
  </si>
  <si>
    <t xml:space="preserve">               单位：人、万元</t>
  </si>
  <si>
    <t>市县</t>
  </si>
  <si>
    <t>医疗救助对象人数</t>
  </si>
  <si>
    <t>其中重点救助人群</t>
  </si>
  <si>
    <t>合计</t>
  </si>
  <si>
    <t>其中</t>
  </si>
  <si>
    <t>备注</t>
  </si>
  <si>
    <t>城乡特困供养人员</t>
  </si>
  <si>
    <t>孤儿(含事实无人抚养儿童)</t>
  </si>
  <si>
    <t>城乡低保对象</t>
  </si>
  <si>
    <t>小计</t>
  </si>
  <si>
    <t>中央</t>
  </si>
  <si>
    <t>省</t>
  </si>
  <si>
    <t>遂宁市合计</t>
  </si>
  <si>
    <t>非扩权县</t>
  </si>
  <si>
    <t>船山区</t>
  </si>
  <si>
    <t>安居区</t>
  </si>
  <si>
    <t>经开区</t>
  </si>
  <si>
    <t>河东新区</t>
  </si>
  <si>
    <t>高新区</t>
  </si>
  <si>
    <t>蓬溪县</t>
  </si>
  <si>
    <t>射洪县</t>
  </si>
  <si>
    <t>大英县</t>
  </si>
  <si>
    <t>主管领导：</t>
  </si>
  <si>
    <t>分管领导：</t>
  </si>
  <si>
    <t>审核人：</t>
  </si>
  <si>
    <t xml:space="preserve">    填报人：</t>
  </si>
  <si>
    <t xml:space="preserve">  </t>
  </si>
  <si>
    <t>省级一般公共预算</t>
  </si>
  <si>
    <t>省级福彩     公益金</t>
  </si>
  <si>
    <t>遂宁市</t>
  </si>
  <si>
    <t>困难群众（含低保、特困、脱贫人口、监测对象）</t>
  </si>
  <si>
    <t>个人参保缴费标准（元/人·年）</t>
  </si>
  <si>
    <t>资助参保政策</t>
  </si>
  <si>
    <t>2022年分配补助资金（万元）</t>
  </si>
  <si>
    <t>人数</t>
  </si>
  <si>
    <t>分配基数</t>
  </si>
  <si>
    <t>单位：人、万元</t>
  </si>
  <si>
    <t>单位</t>
  </si>
  <si>
    <t>困难群众人数</t>
  </si>
  <si>
    <t>本次下达金额</t>
  </si>
  <si>
    <t>≥85%</t>
  </si>
  <si>
    <t>救助对象满意度</t>
  </si>
  <si>
    <t>服务对象满意度指标</t>
  </si>
  <si>
    <t>满意度</t>
  </si>
  <si>
    <t>成效明显</t>
  </si>
  <si>
    <t>对健全医疗保障制度体系的作用</t>
  </si>
  <si>
    <t>对健全社会救助体系的影响</t>
  </si>
  <si>
    <t>可持续影响指标</t>
  </si>
  <si>
    <t>≥80%</t>
  </si>
  <si>
    <t>城乡医疗救助政策知晓率</t>
  </si>
  <si>
    <t>社会效益</t>
  </si>
  <si>
    <t>效益指标</t>
  </si>
  <si>
    <t>≥99%</t>
  </si>
  <si>
    <t>符合资助条件的农村低收入人口资助参保政策覆盖率</t>
  </si>
  <si>
    <t>质量指标</t>
  </si>
  <si>
    <t>符合救助条件的对象按规定纳入救助范围</t>
  </si>
  <si>
    <t>医疗救助对象人次规模</t>
  </si>
  <si>
    <t>数量指标</t>
  </si>
  <si>
    <t>产出指标</t>
  </si>
  <si>
    <t>指标值</t>
  </si>
  <si>
    <t>三级指标</t>
  </si>
  <si>
    <t>二级指标</t>
  </si>
  <si>
    <t>一级指标</t>
  </si>
  <si>
    <t>绩效指标</t>
  </si>
  <si>
    <t xml:space="preserve">   将符合条件的救助对象按规定纳入医疗救助范围，医疗救助对象人次规模不低于上年，符合条件的农村低收入人口资助参保政策覆盖率达99%以上。</t>
  </si>
  <si>
    <t>总体目标</t>
  </si>
  <si>
    <t>其他资金</t>
  </si>
  <si>
    <t>市县资金</t>
  </si>
  <si>
    <t>省级资金</t>
  </si>
  <si>
    <t>其中：中央资金</t>
  </si>
  <si>
    <t>年度金额：</t>
  </si>
  <si>
    <t>资金情况
（万元）</t>
  </si>
  <si>
    <t>遂宁市医疗保障局</t>
  </si>
  <si>
    <t>市县级业务主管部门</t>
  </si>
  <si>
    <t>遂宁市财政局</t>
  </si>
  <si>
    <t>市县级财政部门</t>
  </si>
  <si>
    <t>医疗救助补助资金（资助参保部分）</t>
  </si>
  <si>
    <t>专项名称</t>
  </si>
  <si>
    <t>（2022年度）</t>
  </si>
  <si>
    <t>附件2</t>
  </si>
  <si>
    <t>附件1</t>
    <phoneticPr fontId="9" type="noConversion"/>
  </si>
  <si>
    <t>2022年城乡医疗救助补助资金（资助参保部分）分配表</t>
    <phoneticPr fontId="9" type="noConversion"/>
  </si>
  <si>
    <t>合计</t>
    <phoneticPr fontId="9" type="noConversion"/>
  </si>
  <si>
    <t>2022年城乡医疗救助补助资金
（资助参保部分）分配表</t>
    <phoneticPr fontId="9" type="noConversion"/>
  </si>
  <si>
    <t>城乡医疗救助补助资金市（州）区域绩效目标表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</si>
</sst>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20">
    <font>
      <sz val="11"/>
      <color theme="1"/>
      <name val="等线"/>
      <charset val="134"/>
      <scheme val="minor"/>
    </font>
    <font>
      <b/>
      <sz val="18"/>
      <color theme="1"/>
      <name val="宋体"/>
      <family val="3"/>
      <charset val="134"/>
    </font>
    <font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4"/>
      <name val="方正小标宋简体"/>
      <family val="3"/>
      <charset val="134"/>
    </font>
    <font>
      <sz val="12"/>
      <name val="黑体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20"/>
      <color theme="1"/>
      <name val="方正小标宋简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90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0" xfId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0" fillId="4" borderId="1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/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F5" sqref="F5"/>
    </sheetView>
  </sheetViews>
  <sheetFormatPr defaultColWidth="9" defaultRowHeight="14.4"/>
  <cols>
    <col min="2" max="2" width="11.77734375" customWidth="1"/>
    <col min="3" max="3" width="11.88671875" customWidth="1"/>
    <col min="4" max="4" width="12.77734375" customWidth="1"/>
    <col min="5" max="6" width="11.21875" customWidth="1"/>
    <col min="7" max="7" width="11.44140625" customWidth="1"/>
    <col min="8" max="8" width="14.21875" customWidth="1"/>
    <col min="9" max="9" width="12.21875" customWidth="1"/>
    <col min="10" max="10" width="11.21875" customWidth="1"/>
    <col min="11" max="11" width="12.109375" customWidth="1"/>
    <col min="12" max="12" width="12.6640625"/>
  </cols>
  <sheetData>
    <row r="1" spans="1:12" ht="63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24" customHeight="1">
      <c r="A2" s="50" t="s">
        <v>1</v>
      </c>
      <c r="B2" s="50"/>
      <c r="C2" s="50"/>
      <c r="D2" s="1"/>
      <c r="E2" s="1"/>
      <c r="F2" s="1"/>
      <c r="G2" s="1"/>
      <c r="H2" s="2"/>
      <c r="I2" s="2"/>
      <c r="J2" s="51" t="s">
        <v>2</v>
      </c>
      <c r="K2" s="51"/>
      <c r="L2" s="3"/>
    </row>
    <row r="3" spans="1:12" ht="20.100000000000001" customHeight="1">
      <c r="A3" s="58" t="s">
        <v>3</v>
      </c>
      <c r="B3" s="58"/>
      <c r="C3" s="56" t="s">
        <v>4</v>
      </c>
      <c r="D3" s="52" t="s">
        <v>5</v>
      </c>
      <c r="E3" s="53"/>
      <c r="F3" s="53"/>
      <c r="G3" s="54"/>
      <c r="H3" s="55" t="s">
        <v>6</v>
      </c>
      <c r="I3" s="55" t="s">
        <v>7</v>
      </c>
      <c r="J3" s="55"/>
      <c r="K3" s="57" t="s">
        <v>8</v>
      </c>
    </row>
    <row r="4" spans="1:12" ht="45.9" customHeight="1">
      <c r="A4" s="58"/>
      <c r="B4" s="58"/>
      <c r="C4" s="56"/>
      <c r="D4" s="27" t="s">
        <v>9</v>
      </c>
      <c r="E4" s="19" t="s">
        <v>10</v>
      </c>
      <c r="F4" s="19" t="s">
        <v>11</v>
      </c>
      <c r="G4" s="19" t="s">
        <v>12</v>
      </c>
      <c r="H4" s="55"/>
      <c r="I4" s="5" t="s">
        <v>13</v>
      </c>
      <c r="J4" s="5" t="s">
        <v>14</v>
      </c>
      <c r="K4" s="57"/>
    </row>
    <row r="5" spans="1:12" ht="20.100000000000001" customHeight="1">
      <c r="A5" s="58" t="s">
        <v>15</v>
      </c>
      <c r="B5" s="58"/>
      <c r="C5" s="5">
        <f t="shared" ref="C5:F5" si="0">SUM(C7:C14)</f>
        <v>289802</v>
      </c>
      <c r="D5" s="5">
        <f t="shared" si="0"/>
        <v>23552</v>
      </c>
      <c r="E5" s="5">
        <f t="shared" si="0"/>
        <v>7516</v>
      </c>
      <c r="F5" s="5">
        <f t="shared" si="0"/>
        <v>121020</v>
      </c>
      <c r="G5" s="5">
        <f>SUM(D5:F5)</f>
        <v>152088</v>
      </c>
      <c r="H5" s="7">
        <f>H6+H12+H13+H14</f>
        <v>6016.31</v>
      </c>
      <c r="I5" s="7">
        <f>I6+I12+I13+I14</f>
        <v>4953.5</v>
      </c>
      <c r="J5" s="7">
        <f>J6+J12+J13+J14</f>
        <v>1062.81</v>
      </c>
      <c r="K5" s="57"/>
    </row>
    <row r="6" spans="1:12" ht="20.100000000000001" customHeight="1">
      <c r="A6" s="58" t="s">
        <v>16</v>
      </c>
      <c r="B6" s="4" t="s">
        <v>12</v>
      </c>
      <c r="C6" s="5">
        <f t="shared" ref="C6:G6" si="1">SUM(C7:C11)</f>
        <v>117089</v>
      </c>
      <c r="D6" s="5">
        <f t="shared" si="1"/>
        <v>7483</v>
      </c>
      <c r="E6" s="5">
        <f t="shared" si="1"/>
        <v>6867</v>
      </c>
      <c r="F6" s="5">
        <f t="shared" si="1"/>
        <v>57875</v>
      </c>
      <c r="G6" s="5">
        <f t="shared" si="1"/>
        <v>57875</v>
      </c>
      <c r="H6" s="7">
        <f>I6+J6</f>
        <v>2214.66</v>
      </c>
      <c r="I6" s="7">
        <v>1823.43</v>
      </c>
      <c r="J6" s="7">
        <v>391.23</v>
      </c>
      <c r="K6" s="57"/>
    </row>
    <row r="7" spans="1:12" ht="20.100000000000001" customHeight="1">
      <c r="A7" s="58"/>
      <c r="B7" s="4" t="s">
        <v>17</v>
      </c>
      <c r="C7" s="22">
        <v>27893</v>
      </c>
      <c r="D7" s="22">
        <v>1842</v>
      </c>
      <c r="E7" s="22">
        <v>42</v>
      </c>
      <c r="F7" s="22">
        <v>19829</v>
      </c>
      <c r="G7" s="22">
        <v>19829</v>
      </c>
      <c r="H7" s="9">
        <f>I7+J7</f>
        <v>527.58000000000004</v>
      </c>
      <c r="I7" s="10">
        <f>ROUND(C7/$C$6*$I$6,2)</f>
        <v>434.38</v>
      </c>
      <c r="J7" s="10">
        <f>ROUND(C7/$C$6*$J$6,2)</f>
        <v>93.2</v>
      </c>
      <c r="K7" s="57"/>
    </row>
    <row r="8" spans="1:12" ht="20.100000000000001" customHeight="1">
      <c r="A8" s="58"/>
      <c r="B8" s="4" t="s">
        <v>18</v>
      </c>
      <c r="C8" s="24">
        <v>71234</v>
      </c>
      <c r="D8" s="24">
        <v>4592</v>
      </c>
      <c r="E8" s="24">
        <v>6772</v>
      </c>
      <c r="F8" s="24">
        <v>27750</v>
      </c>
      <c r="G8" s="24">
        <v>27750</v>
      </c>
      <c r="H8" s="9">
        <f t="shared" ref="H8:H14" si="2">I8+J8</f>
        <v>1347.33</v>
      </c>
      <c r="I8" s="10">
        <f>ROUND(C8/$C$6*$I$6,2)-0.01</f>
        <v>1109.32</v>
      </c>
      <c r="J8" s="10">
        <f>ROUND(C8/$C$6*$J$6,2)</f>
        <v>238.01</v>
      </c>
      <c r="K8" s="57"/>
    </row>
    <row r="9" spans="1:12" ht="20.100000000000001" customHeight="1">
      <c r="A9" s="58"/>
      <c r="B9" s="12" t="s">
        <v>19</v>
      </c>
      <c r="C9" s="25">
        <v>8394</v>
      </c>
      <c r="D9" s="25">
        <v>420</v>
      </c>
      <c r="E9" s="25">
        <v>27</v>
      </c>
      <c r="F9" s="25">
        <v>4935</v>
      </c>
      <c r="G9" s="25">
        <v>4935</v>
      </c>
      <c r="H9" s="9">
        <f t="shared" si="2"/>
        <v>158.77000000000001</v>
      </c>
      <c r="I9" s="10">
        <f>ROUND(C9/$C$6*$I$6,2)</f>
        <v>130.72</v>
      </c>
      <c r="J9" s="10">
        <f>ROUND(C9/$C$6*$J$6,2)</f>
        <v>28.05</v>
      </c>
      <c r="K9" s="57"/>
    </row>
    <row r="10" spans="1:12" ht="20.100000000000001" customHeight="1">
      <c r="A10" s="58"/>
      <c r="B10" s="12" t="s">
        <v>20</v>
      </c>
      <c r="C10" s="25">
        <v>2704</v>
      </c>
      <c r="D10" s="25">
        <v>151</v>
      </c>
      <c r="E10" s="25">
        <v>13</v>
      </c>
      <c r="F10" s="25">
        <v>2045</v>
      </c>
      <c r="G10" s="25">
        <v>2045</v>
      </c>
      <c r="H10" s="9">
        <f t="shared" si="2"/>
        <v>51.14</v>
      </c>
      <c r="I10" s="10">
        <f>ROUND(C10/$C$6*$I$6,2)</f>
        <v>42.11</v>
      </c>
      <c r="J10" s="10">
        <f>ROUND(C10/$C$6*$J$6,2)</f>
        <v>9.0299999999999994</v>
      </c>
      <c r="K10" s="57"/>
    </row>
    <row r="11" spans="1:12" ht="20.100000000000001" customHeight="1">
      <c r="A11" s="58"/>
      <c r="B11" s="12" t="s">
        <v>21</v>
      </c>
      <c r="C11" s="26">
        <v>6864</v>
      </c>
      <c r="D11" s="26">
        <v>478</v>
      </c>
      <c r="E11" s="26">
        <v>13</v>
      </c>
      <c r="F11" s="26">
        <v>3316</v>
      </c>
      <c r="G11" s="26">
        <v>3316</v>
      </c>
      <c r="H11" s="9">
        <f t="shared" si="2"/>
        <v>129.93</v>
      </c>
      <c r="I11" s="10">
        <f>ROUND(C11/$C$6*$I$6,I91)</f>
        <v>107</v>
      </c>
      <c r="J11" s="10">
        <f>ROUND(C11/$C$6*$J$6,2)</f>
        <v>22.93</v>
      </c>
      <c r="K11" s="57"/>
    </row>
    <row r="12" spans="1:12" ht="20.100000000000001" customHeight="1">
      <c r="A12" s="58" t="s">
        <v>22</v>
      </c>
      <c r="B12" s="58"/>
      <c r="C12" s="28">
        <v>65071</v>
      </c>
      <c r="D12" s="28">
        <v>6772</v>
      </c>
      <c r="E12" s="28">
        <v>252</v>
      </c>
      <c r="F12" s="28">
        <v>22152</v>
      </c>
      <c r="G12" s="28">
        <v>22152</v>
      </c>
      <c r="H12" s="7">
        <f t="shared" si="2"/>
        <v>1730.03</v>
      </c>
      <c r="I12" s="7">
        <v>1424.41</v>
      </c>
      <c r="J12" s="7">
        <v>305.62</v>
      </c>
      <c r="K12" s="57"/>
    </row>
    <row r="13" spans="1:12" ht="20.100000000000001" customHeight="1">
      <c r="A13" s="58" t="s">
        <v>23</v>
      </c>
      <c r="B13" s="58"/>
      <c r="C13" s="29">
        <v>69053</v>
      </c>
      <c r="D13" s="29">
        <v>6884</v>
      </c>
      <c r="E13" s="29">
        <v>340</v>
      </c>
      <c r="F13" s="29">
        <v>28782</v>
      </c>
      <c r="G13" s="29">
        <v>28782</v>
      </c>
      <c r="H13" s="7">
        <f t="shared" si="2"/>
        <v>1432.56</v>
      </c>
      <c r="I13" s="7">
        <v>1179.49</v>
      </c>
      <c r="J13" s="7">
        <v>253.07</v>
      </c>
      <c r="K13" s="57"/>
    </row>
    <row r="14" spans="1:12" ht="20.100000000000001" customHeight="1">
      <c r="A14" s="58" t="s">
        <v>24</v>
      </c>
      <c r="B14" s="58"/>
      <c r="C14" s="28">
        <v>38589</v>
      </c>
      <c r="D14" s="28">
        <v>2413</v>
      </c>
      <c r="E14" s="28">
        <v>57</v>
      </c>
      <c r="F14" s="28">
        <v>12211</v>
      </c>
      <c r="G14" s="28">
        <v>12211</v>
      </c>
      <c r="H14" s="7">
        <f t="shared" si="2"/>
        <v>639.05999999999995</v>
      </c>
      <c r="I14" s="7">
        <v>526.16999999999996</v>
      </c>
      <c r="J14" s="7">
        <v>112.89</v>
      </c>
      <c r="K14" s="57"/>
    </row>
    <row r="15" spans="1:12" ht="25.2" customHeight="1">
      <c r="A15" t="s">
        <v>25</v>
      </c>
      <c r="D15" t="s">
        <v>26</v>
      </c>
      <c r="G15" t="s">
        <v>27</v>
      </c>
      <c r="J15" t="s">
        <v>28</v>
      </c>
    </row>
    <row r="22" spans="13:13">
      <c r="M22" t="s">
        <v>29</v>
      </c>
    </row>
  </sheetData>
  <mergeCells count="15">
    <mergeCell ref="K5:K14"/>
    <mergeCell ref="A3:B4"/>
    <mergeCell ref="A5:B5"/>
    <mergeCell ref="A12:B12"/>
    <mergeCell ref="A13:B13"/>
    <mergeCell ref="A14:B14"/>
    <mergeCell ref="A6:A11"/>
    <mergeCell ref="A1:K1"/>
    <mergeCell ref="A2:C2"/>
    <mergeCell ref="J2:K2"/>
    <mergeCell ref="D3:G3"/>
    <mergeCell ref="I3:J3"/>
    <mergeCell ref="C3:C4"/>
    <mergeCell ref="H3:H4"/>
    <mergeCell ref="K3:K4"/>
  </mergeCells>
  <phoneticPr fontId="9" type="noConversion"/>
  <pageMargins left="0.59027777777777801" right="0.43263888888888902" top="0.75" bottom="0.75" header="0.3" footer="0.3"/>
  <pageSetup paperSize="9" orientation="landscape"/>
  <ignoredErrors>
    <ignoredError sqref="I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25" sqref="C25"/>
    </sheetView>
  </sheetViews>
  <sheetFormatPr defaultColWidth="9" defaultRowHeight="14.4"/>
  <cols>
    <col min="2" max="2" width="13.109375" customWidth="1"/>
    <col min="3" max="3" width="21" customWidth="1"/>
    <col min="4" max="4" width="14.21875" customWidth="1"/>
    <col min="5" max="5" width="13.88671875" customWidth="1"/>
    <col min="6" max="6" width="12.6640625"/>
    <col min="7" max="7" width="12.109375" customWidth="1"/>
    <col min="8" max="8" width="12.6640625"/>
  </cols>
  <sheetData>
    <row r="1" spans="1:8" ht="63" customHeight="1">
      <c r="A1" s="49" t="s">
        <v>0</v>
      </c>
      <c r="B1" s="49"/>
      <c r="C1" s="49"/>
      <c r="D1" s="49"/>
      <c r="E1" s="49"/>
      <c r="F1" s="49"/>
      <c r="G1" s="49"/>
    </row>
    <row r="2" spans="1:8" ht="24" customHeight="1">
      <c r="A2" s="50" t="s">
        <v>1</v>
      </c>
      <c r="B2" s="50"/>
      <c r="C2" s="50"/>
      <c r="D2" s="2"/>
      <c r="E2" s="2"/>
      <c r="F2" s="51" t="s">
        <v>2</v>
      </c>
      <c r="G2" s="51"/>
      <c r="H2" s="3"/>
    </row>
    <row r="3" spans="1:8" ht="20.100000000000001" customHeight="1">
      <c r="A3" s="58" t="s">
        <v>3</v>
      </c>
      <c r="B3" s="58"/>
      <c r="C3" s="55" t="s">
        <v>4</v>
      </c>
      <c r="D3" s="55" t="s">
        <v>6</v>
      </c>
      <c r="E3" s="55" t="s">
        <v>7</v>
      </c>
      <c r="F3" s="55"/>
      <c r="G3" s="57" t="s">
        <v>8</v>
      </c>
    </row>
    <row r="4" spans="1:8" ht="45.9" customHeight="1">
      <c r="A4" s="58"/>
      <c r="B4" s="58"/>
      <c r="C4" s="55"/>
      <c r="D4" s="55"/>
      <c r="E4" s="19" t="s">
        <v>30</v>
      </c>
      <c r="F4" s="19" t="s">
        <v>31</v>
      </c>
      <c r="G4" s="57"/>
    </row>
    <row r="5" spans="1:8" ht="20.100000000000001" customHeight="1">
      <c r="A5" s="59" t="s">
        <v>32</v>
      </c>
      <c r="B5" s="60"/>
      <c r="C5" s="5">
        <f>SUM(C6:C10)</f>
        <v>121030</v>
      </c>
      <c r="D5" s="7">
        <v>93.05</v>
      </c>
      <c r="E5" s="7">
        <v>38.44</v>
      </c>
      <c r="F5" s="7">
        <v>54.61</v>
      </c>
      <c r="G5" s="57"/>
    </row>
    <row r="6" spans="1:8" ht="20.100000000000001" customHeight="1">
      <c r="A6" s="61"/>
      <c r="B6" s="4" t="s">
        <v>17</v>
      </c>
      <c r="C6" s="22">
        <v>27860</v>
      </c>
      <c r="D6" s="23">
        <f t="shared" ref="D6:D10" si="0">E6+F6</f>
        <v>21.43</v>
      </c>
      <c r="E6" s="10">
        <f>ROUND(C6/$C$5*$E$5,2)</f>
        <v>8.85</v>
      </c>
      <c r="F6" s="10">
        <f>ROUND(C6/$C$5*$F$5,2)+0.01</f>
        <v>12.58</v>
      </c>
      <c r="G6" s="57"/>
    </row>
    <row r="7" spans="1:8" ht="20.100000000000001" customHeight="1">
      <c r="A7" s="61"/>
      <c r="B7" s="4" t="s">
        <v>18</v>
      </c>
      <c r="C7" s="24">
        <v>71250</v>
      </c>
      <c r="D7" s="23">
        <f t="shared" si="0"/>
        <v>54.78</v>
      </c>
      <c r="E7" s="10">
        <f t="shared" ref="E7:E10" si="1">ROUND(C7/$C$5*$E$5,2)</f>
        <v>22.63</v>
      </c>
      <c r="F7" s="10">
        <f t="shared" ref="F7:F10" si="2">ROUND(C7/$C$5*$F$5,2)</f>
        <v>32.15</v>
      </c>
      <c r="G7" s="57"/>
    </row>
    <row r="8" spans="1:8" ht="20.100000000000001" customHeight="1">
      <c r="A8" s="61"/>
      <c r="B8" s="12" t="s">
        <v>19</v>
      </c>
      <c r="C8" s="25">
        <v>8418</v>
      </c>
      <c r="D8" s="23">
        <f t="shared" si="0"/>
        <v>6.47</v>
      </c>
      <c r="E8" s="10">
        <f t="shared" si="1"/>
        <v>2.67</v>
      </c>
      <c r="F8" s="10">
        <f t="shared" si="2"/>
        <v>3.8</v>
      </c>
      <c r="G8" s="57"/>
    </row>
    <row r="9" spans="1:8" ht="20.100000000000001" customHeight="1">
      <c r="A9" s="61"/>
      <c r="B9" s="12" t="s">
        <v>20</v>
      </c>
      <c r="C9" s="25">
        <v>2921</v>
      </c>
      <c r="D9" s="23">
        <f t="shared" si="0"/>
        <v>2.25</v>
      </c>
      <c r="E9" s="10">
        <f t="shared" si="1"/>
        <v>0.93</v>
      </c>
      <c r="F9" s="10">
        <f t="shared" si="2"/>
        <v>1.32</v>
      </c>
      <c r="G9" s="57"/>
    </row>
    <row r="10" spans="1:8" ht="20.100000000000001" customHeight="1">
      <c r="A10" s="62"/>
      <c r="B10" s="12" t="s">
        <v>21</v>
      </c>
      <c r="C10" s="26">
        <v>10581</v>
      </c>
      <c r="D10" s="23">
        <f t="shared" si="0"/>
        <v>8.1300000000000008</v>
      </c>
      <c r="E10" s="10">
        <f t="shared" si="1"/>
        <v>3.36</v>
      </c>
      <c r="F10" s="10">
        <f t="shared" si="2"/>
        <v>4.7699999999999996</v>
      </c>
      <c r="G10" s="57"/>
    </row>
    <row r="11" spans="1:8" ht="24.9" customHeight="1">
      <c r="A11" t="s">
        <v>25</v>
      </c>
      <c r="C11" t="s">
        <v>26</v>
      </c>
      <c r="E11" t="s">
        <v>27</v>
      </c>
      <c r="F11" t="s">
        <v>28</v>
      </c>
    </row>
  </sheetData>
  <mergeCells count="11">
    <mergeCell ref="A6:A10"/>
    <mergeCell ref="C3:C4"/>
    <mergeCell ref="D3:D4"/>
    <mergeCell ref="G3:G4"/>
    <mergeCell ref="G5:G10"/>
    <mergeCell ref="A3:B4"/>
    <mergeCell ref="A1:G1"/>
    <mergeCell ref="A2:C2"/>
    <mergeCell ref="F2:G2"/>
    <mergeCell ref="E3:F3"/>
    <mergeCell ref="A5:B5"/>
  </mergeCells>
  <phoneticPr fontId="9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activeCell="H3" sqref="H3"/>
    </sheetView>
  </sheetViews>
  <sheetFormatPr defaultColWidth="9" defaultRowHeight="14.4"/>
  <cols>
    <col min="1" max="1" width="27.109375" customWidth="1"/>
    <col min="2" max="3" width="19.88671875" hidden="1" customWidth="1"/>
    <col min="4" max="4" width="24.33203125" customWidth="1"/>
    <col min="5" max="5" width="21.77734375" customWidth="1"/>
  </cols>
  <sheetData>
    <row r="1" spans="1:5" ht="33" customHeight="1">
      <c r="A1" s="41" t="s">
        <v>83</v>
      </c>
    </row>
    <row r="2" spans="1:5" ht="70.2" customHeight="1">
      <c r="A2" s="63" t="s">
        <v>86</v>
      </c>
      <c r="B2" s="63"/>
      <c r="C2" s="63"/>
      <c r="D2" s="63"/>
      <c r="E2" s="63"/>
    </row>
    <row r="3" spans="1:5" ht="38.4" customHeight="1">
      <c r="A3" s="17"/>
      <c r="B3" s="17"/>
      <c r="C3" s="17"/>
      <c r="D3" s="64" t="s">
        <v>39</v>
      </c>
      <c r="E3" s="64"/>
    </row>
    <row r="4" spans="1:5" ht="69.599999999999994" customHeight="1">
      <c r="A4" s="34" t="s">
        <v>40</v>
      </c>
      <c r="B4" s="65" t="s">
        <v>41</v>
      </c>
      <c r="C4" s="66"/>
      <c r="D4" s="33" t="s">
        <v>42</v>
      </c>
      <c r="E4" s="30" t="s">
        <v>8</v>
      </c>
    </row>
    <row r="5" spans="1:5" ht="69.599999999999994" customHeight="1">
      <c r="A5" s="31" t="s">
        <v>6</v>
      </c>
      <c r="B5" s="18">
        <f>B6+B7</f>
        <v>128099</v>
      </c>
      <c r="C5" s="19">
        <v>1</v>
      </c>
      <c r="D5" s="20">
        <v>827</v>
      </c>
      <c r="E5" s="21"/>
    </row>
    <row r="6" spans="1:5" ht="69.599999999999994" customHeight="1">
      <c r="A6" s="32" t="s">
        <v>17</v>
      </c>
      <c r="B6" s="18">
        <v>44489</v>
      </c>
      <c r="C6" s="18">
        <f>ROUND(B6/$B$5*$C$5,2)</f>
        <v>0.35</v>
      </c>
      <c r="D6" s="20">
        <f>D5*C6</f>
        <v>289.45</v>
      </c>
      <c r="E6" s="21"/>
    </row>
    <row r="7" spans="1:5" ht="69.599999999999994" customHeight="1">
      <c r="A7" s="32" t="s">
        <v>18</v>
      </c>
      <c r="B7" s="18">
        <v>83610</v>
      </c>
      <c r="C7" s="18">
        <f>ROUND(B7/$B$5*$C$5,2)</f>
        <v>0.65</v>
      </c>
      <c r="D7" s="20">
        <f>D5*C7</f>
        <v>537.55000000000007</v>
      </c>
      <c r="E7" s="21"/>
    </row>
  </sheetData>
  <mergeCells count="3">
    <mergeCell ref="A2:E2"/>
    <mergeCell ref="D3:E3"/>
    <mergeCell ref="B4:C4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1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A16" zoomScale="70" zoomScaleNormal="70" zoomScaleSheetLayoutView="100" workbookViewId="0">
      <selection activeCell="M23" sqref="M23"/>
    </sheetView>
  </sheetViews>
  <sheetFormatPr defaultColWidth="10" defaultRowHeight="15.6"/>
  <cols>
    <col min="1" max="1" width="19" style="37" customWidth="1"/>
    <col min="2" max="2" width="8.5546875" style="36" customWidth="1"/>
    <col min="3" max="3" width="14.88671875" style="36" customWidth="1"/>
    <col min="4" max="4" width="13.21875" style="36" customWidth="1"/>
    <col min="5" max="5" width="22.33203125" style="36" customWidth="1"/>
    <col min="6" max="6" width="20.44140625" style="36" customWidth="1"/>
    <col min="7" max="10" width="10" style="36"/>
    <col min="11" max="16384" width="10" style="35"/>
  </cols>
  <sheetData>
    <row r="1" spans="1:6" s="36" customFormat="1">
      <c r="A1" s="40" t="s">
        <v>82</v>
      </c>
    </row>
    <row r="2" spans="1:6" s="36" customFormat="1" ht="49.05" customHeight="1">
      <c r="A2" s="77" t="s">
        <v>87</v>
      </c>
      <c r="B2" s="77"/>
      <c r="C2" s="77"/>
      <c r="D2" s="77"/>
      <c r="E2" s="77"/>
      <c r="F2" s="77"/>
    </row>
    <row r="3" spans="1:6" s="36" customFormat="1" ht="15.9" customHeight="1">
      <c r="A3" s="78" t="s">
        <v>81</v>
      </c>
      <c r="B3" s="78"/>
      <c r="C3" s="78"/>
      <c r="D3" s="78"/>
      <c r="E3" s="78"/>
      <c r="F3" s="78"/>
    </row>
    <row r="4" spans="1:6" s="36" customFormat="1" ht="31.2" customHeight="1">
      <c r="A4" s="39" t="s">
        <v>80</v>
      </c>
      <c r="B4" s="71" t="s">
        <v>79</v>
      </c>
      <c r="C4" s="72"/>
      <c r="D4" s="72"/>
      <c r="E4" s="72"/>
      <c r="F4" s="73"/>
    </row>
    <row r="5" spans="1:6" s="36" customFormat="1" ht="31.2" customHeight="1">
      <c r="A5" s="39" t="s">
        <v>3</v>
      </c>
      <c r="B5" s="71" t="s">
        <v>32</v>
      </c>
      <c r="C5" s="72"/>
      <c r="D5" s="72"/>
      <c r="E5" s="72"/>
      <c r="F5" s="73"/>
    </row>
    <row r="6" spans="1:6" s="36" customFormat="1" ht="31.2" customHeight="1">
      <c r="A6" s="39" t="s">
        <v>78</v>
      </c>
      <c r="B6" s="71" t="s">
        <v>77</v>
      </c>
      <c r="C6" s="72"/>
      <c r="D6" s="72"/>
      <c r="E6" s="72"/>
      <c r="F6" s="73"/>
    </row>
    <row r="7" spans="1:6" s="36" customFormat="1" ht="31.2" customHeight="1">
      <c r="A7" s="39" t="s">
        <v>76</v>
      </c>
      <c r="B7" s="71" t="s">
        <v>75</v>
      </c>
      <c r="C7" s="72"/>
      <c r="D7" s="72"/>
      <c r="E7" s="72"/>
      <c r="F7" s="73"/>
    </row>
    <row r="8" spans="1:6" s="36" customFormat="1" ht="31.2" customHeight="1">
      <c r="A8" s="67" t="s">
        <v>74</v>
      </c>
      <c r="B8" s="70" t="s">
        <v>73</v>
      </c>
      <c r="C8" s="70"/>
      <c r="D8" s="71">
        <v>2232</v>
      </c>
      <c r="E8" s="72"/>
      <c r="F8" s="73"/>
    </row>
    <row r="9" spans="1:6" s="36" customFormat="1" ht="31.2" customHeight="1">
      <c r="A9" s="68"/>
      <c r="B9" s="70" t="s">
        <v>72</v>
      </c>
      <c r="C9" s="70"/>
      <c r="D9" s="71"/>
      <c r="E9" s="72"/>
      <c r="F9" s="73"/>
    </row>
    <row r="10" spans="1:6" s="36" customFormat="1" ht="31.2" customHeight="1">
      <c r="A10" s="68"/>
      <c r="B10" s="70" t="s">
        <v>71</v>
      </c>
      <c r="C10" s="70"/>
      <c r="D10" s="71">
        <v>2232</v>
      </c>
      <c r="E10" s="72"/>
      <c r="F10" s="73"/>
    </row>
    <row r="11" spans="1:6" s="36" customFormat="1" ht="31.2" customHeight="1">
      <c r="A11" s="68"/>
      <c r="B11" s="70" t="s">
        <v>70</v>
      </c>
      <c r="C11" s="70"/>
      <c r="D11" s="71"/>
      <c r="E11" s="72"/>
      <c r="F11" s="73"/>
    </row>
    <row r="12" spans="1:6" s="36" customFormat="1" ht="31.2" customHeight="1">
      <c r="A12" s="69"/>
      <c r="B12" s="71" t="s">
        <v>69</v>
      </c>
      <c r="C12" s="73"/>
      <c r="D12" s="71"/>
      <c r="E12" s="72"/>
      <c r="F12" s="73"/>
    </row>
    <row r="13" spans="1:6" s="36" customFormat="1" ht="62.4" customHeight="1">
      <c r="A13" s="39" t="s">
        <v>68</v>
      </c>
      <c r="B13" s="74" t="s">
        <v>67</v>
      </c>
      <c r="C13" s="75"/>
      <c r="D13" s="75"/>
      <c r="E13" s="75"/>
      <c r="F13" s="76"/>
    </row>
    <row r="14" spans="1:6" s="36" customFormat="1" ht="40.049999999999997" customHeight="1">
      <c r="A14" s="70" t="s">
        <v>66</v>
      </c>
      <c r="B14" s="39" t="s">
        <v>65</v>
      </c>
      <c r="C14" s="39" t="s">
        <v>64</v>
      </c>
      <c r="D14" s="71" t="s">
        <v>63</v>
      </c>
      <c r="E14" s="73"/>
      <c r="F14" s="39" t="s">
        <v>62</v>
      </c>
    </row>
    <row r="15" spans="1:6" s="36" customFormat="1" ht="40.049999999999997" customHeight="1">
      <c r="A15" s="70"/>
      <c r="B15" s="70" t="s">
        <v>61</v>
      </c>
      <c r="C15" s="39" t="s">
        <v>60</v>
      </c>
      <c r="D15" s="71" t="s">
        <v>59</v>
      </c>
      <c r="E15" s="73"/>
      <c r="F15" s="38" t="s">
        <v>58</v>
      </c>
    </row>
    <row r="16" spans="1:6" s="36" customFormat="1" ht="40.049999999999997" customHeight="1">
      <c r="A16" s="70"/>
      <c r="B16" s="70"/>
      <c r="C16" s="39" t="s">
        <v>57</v>
      </c>
      <c r="D16" s="71" t="s">
        <v>56</v>
      </c>
      <c r="E16" s="73"/>
      <c r="F16" s="38" t="s">
        <v>55</v>
      </c>
    </row>
    <row r="17" spans="1:6" s="36" customFormat="1" ht="40.049999999999997" customHeight="1">
      <c r="A17" s="70"/>
      <c r="B17" s="67" t="s">
        <v>54</v>
      </c>
      <c r="C17" s="39" t="s">
        <v>53</v>
      </c>
      <c r="D17" s="71" t="s">
        <v>52</v>
      </c>
      <c r="E17" s="73"/>
      <c r="F17" s="38" t="s">
        <v>51</v>
      </c>
    </row>
    <row r="18" spans="1:6" s="36" customFormat="1" ht="40.049999999999997" customHeight="1">
      <c r="A18" s="70"/>
      <c r="B18" s="68"/>
      <c r="C18" s="67" t="s">
        <v>50</v>
      </c>
      <c r="D18" s="71" t="s">
        <v>49</v>
      </c>
      <c r="E18" s="73"/>
      <c r="F18" s="38" t="s">
        <v>47</v>
      </c>
    </row>
    <row r="19" spans="1:6" s="36" customFormat="1" ht="40.049999999999997" customHeight="1">
      <c r="A19" s="70"/>
      <c r="B19" s="69"/>
      <c r="C19" s="69"/>
      <c r="D19" s="71" t="s">
        <v>48</v>
      </c>
      <c r="E19" s="73"/>
      <c r="F19" s="38" t="s">
        <v>47</v>
      </c>
    </row>
    <row r="20" spans="1:6" s="36" customFormat="1" ht="40.049999999999997" customHeight="1">
      <c r="A20" s="70"/>
      <c r="B20" s="39" t="s">
        <v>46</v>
      </c>
      <c r="C20" s="39" t="s">
        <v>45</v>
      </c>
      <c r="D20" s="71" t="s">
        <v>44</v>
      </c>
      <c r="E20" s="73"/>
      <c r="F20" s="38" t="s">
        <v>43</v>
      </c>
    </row>
    <row r="21" spans="1:6" s="36" customFormat="1">
      <c r="A21" s="37"/>
    </row>
    <row r="22" spans="1:6" s="36" customFormat="1">
      <c r="A22" s="37"/>
    </row>
    <row r="23" spans="1:6" s="36" customFormat="1" ht="30.9" customHeight="1">
      <c r="A23" s="37"/>
    </row>
    <row r="24" spans="1:6" s="36" customFormat="1">
      <c r="A24" s="37"/>
    </row>
    <row r="25" spans="1:6" s="36" customFormat="1">
      <c r="A25" s="37"/>
    </row>
    <row r="26" spans="1:6" s="36" customFormat="1">
      <c r="A26" s="37"/>
    </row>
    <row r="27" spans="1:6" s="36" customFormat="1">
      <c r="A27" s="37"/>
    </row>
    <row r="28" spans="1:6" s="36" customFormat="1">
      <c r="A28" s="37"/>
    </row>
    <row r="29" spans="1:6" s="36" customFormat="1">
      <c r="A29" s="37"/>
    </row>
    <row r="30" spans="1:6" s="36" customFormat="1">
      <c r="A30" s="37"/>
    </row>
  </sheetData>
  <sheetProtection selectLockedCells="1" selectUnlockedCells="1"/>
  <mergeCells count="29">
    <mergeCell ref="A2:F2"/>
    <mergeCell ref="A3:F3"/>
    <mergeCell ref="B4:F4"/>
    <mergeCell ref="B5:F5"/>
    <mergeCell ref="B6:F6"/>
    <mergeCell ref="B7:F7"/>
    <mergeCell ref="B8:C8"/>
    <mergeCell ref="D8:F8"/>
    <mergeCell ref="B9:C9"/>
    <mergeCell ref="D9:F9"/>
    <mergeCell ref="D10:F10"/>
    <mergeCell ref="D20:E20"/>
    <mergeCell ref="B11:C11"/>
    <mergeCell ref="D11:F11"/>
    <mergeCell ref="B12:C12"/>
    <mergeCell ref="D12:F12"/>
    <mergeCell ref="B13:F13"/>
    <mergeCell ref="D14:E14"/>
    <mergeCell ref="D15:E15"/>
    <mergeCell ref="D16:E16"/>
    <mergeCell ref="D17:E17"/>
    <mergeCell ref="D18:E18"/>
    <mergeCell ref="D19:E19"/>
    <mergeCell ref="A8:A12"/>
    <mergeCell ref="A14:A20"/>
    <mergeCell ref="B15:B16"/>
    <mergeCell ref="B17:B19"/>
    <mergeCell ref="C18:C19"/>
    <mergeCell ref="B10:C10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9" fitToHeight="100" orientation="portrait" horizontalDpi="300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opLeftCell="A13" zoomScale="70" zoomScaleNormal="70" workbookViewId="0">
      <selection activeCell="I5" sqref="I5"/>
    </sheetView>
  </sheetViews>
  <sheetFormatPr defaultColWidth="9" defaultRowHeight="14.4"/>
  <cols>
    <col min="2" max="4" width="13.77734375" customWidth="1"/>
    <col min="5" max="5" width="15.44140625" customWidth="1"/>
    <col min="6" max="6" width="17.6640625" customWidth="1"/>
    <col min="7" max="7" width="21.6640625" customWidth="1"/>
    <col min="8" max="8" width="14.77734375" customWidth="1"/>
    <col min="9" max="9" width="12.6640625"/>
  </cols>
  <sheetData>
    <row r="1" spans="1:9" ht="29.4" customHeight="1">
      <c r="A1" s="41" t="s">
        <v>83</v>
      </c>
    </row>
    <row r="2" spans="1:9" ht="63" customHeight="1">
      <c r="A2" s="79" t="s">
        <v>84</v>
      </c>
      <c r="B2" s="79"/>
      <c r="C2" s="79"/>
      <c r="D2" s="79"/>
      <c r="E2" s="79"/>
      <c r="F2" s="79"/>
      <c r="G2" s="79"/>
      <c r="H2" s="79"/>
    </row>
    <row r="3" spans="1:9" s="44" customFormat="1" ht="31.8" customHeight="1">
      <c r="A3" s="80"/>
      <c r="B3" s="80"/>
      <c r="C3" s="80"/>
      <c r="D3" s="42"/>
      <c r="E3" s="42"/>
      <c r="F3" s="42"/>
      <c r="G3" s="81"/>
      <c r="H3" s="81"/>
      <c r="I3" s="43"/>
    </row>
    <row r="4" spans="1:9" s="44" customFormat="1" ht="41.4" customHeight="1">
      <c r="A4" s="82" t="s">
        <v>3</v>
      </c>
      <c r="B4" s="82"/>
      <c r="C4" s="82" t="s">
        <v>33</v>
      </c>
      <c r="D4" s="82"/>
      <c r="E4" s="88" t="s">
        <v>34</v>
      </c>
      <c r="F4" s="88" t="s">
        <v>35</v>
      </c>
      <c r="G4" s="82" t="s">
        <v>36</v>
      </c>
      <c r="H4" s="85" t="s">
        <v>8</v>
      </c>
    </row>
    <row r="5" spans="1:9" s="44" customFormat="1" ht="31.05" customHeight="1">
      <c r="A5" s="82"/>
      <c r="B5" s="82"/>
      <c r="C5" s="45" t="s">
        <v>37</v>
      </c>
      <c r="D5" s="45" t="s">
        <v>38</v>
      </c>
      <c r="E5" s="89"/>
      <c r="F5" s="89"/>
      <c r="G5" s="82"/>
      <c r="H5" s="85"/>
    </row>
    <row r="6" spans="1:9" s="44" customFormat="1" ht="46.2" customHeight="1">
      <c r="A6" s="83" t="s">
        <v>85</v>
      </c>
      <c r="B6" s="84"/>
      <c r="C6" s="45">
        <f>SUM(C7:C8)</f>
        <v>96788</v>
      </c>
      <c r="D6" s="45">
        <v>1</v>
      </c>
      <c r="E6" s="45">
        <v>320</v>
      </c>
      <c r="F6" s="45"/>
      <c r="G6" s="46">
        <v>827</v>
      </c>
      <c r="H6" s="45"/>
    </row>
    <row r="7" spans="1:9" s="44" customFormat="1" ht="46.2" customHeight="1">
      <c r="A7" s="86" t="s">
        <v>17</v>
      </c>
      <c r="B7" s="87"/>
      <c r="C7" s="47">
        <v>33187</v>
      </c>
      <c r="D7" s="48">
        <f>ROUND(C7/$C$6*$D$6,2)</f>
        <v>0.34</v>
      </c>
      <c r="E7" s="48">
        <v>320</v>
      </c>
      <c r="F7" s="45"/>
      <c r="G7" s="46">
        <f>G6*D7</f>
        <v>281.18</v>
      </c>
      <c r="H7" s="45"/>
    </row>
    <row r="8" spans="1:9" s="44" customFormat="1" ht="46.2" customHeight="1">
      <c r="A8" s="86" t="s">
        <v>18</v>
      </c>
      <c r="B8" s="87"/>
      <c r="C8" s="47">
        <v>63601</v>
      </c>
      <c r="D8" s="48">
        <f>ROUND(C8/$C$6*$D$6,2)</f>
        <v>0.66</v>
      </c>
      <c r="E8" s="48">
        <v>320</v>
      </c>
      <c r="F8" s="45"/>
      <c r="G8" s="46">
        <f>G6*D8</f>
        <v>545.82000000000005</v>
      </c>
      <c r="H8" s="45"/>
    </row>
    <row r="9" spans="1:9" ht="24.9" customHeight="1"/>
  </sheetData>
  <mergeCells count="12">
    <mergeCell ref="A7:B7"/>
    <mergeCell ref="A8:B8"/>
    <mergeCell ref="E4:E5"/>
    <mergeCell ref="F4:F5"/>
    <mergeCell ref="G4:G5"/>
    <mergeCell ref="A4:B5"/>
    <mergeCell ref="A2:H2"/>
    <mergeCell ref="A3:C3"/>
    <mergeCell ref="G3:H3"/>
    <mergeCell ref="C4:D4"/>
    <mergeCell ref="A6:B6"/>
    <mergeCell ref="H4:H5"/>
  </mergeCells>
  <phoneticPr fontId="9" type="noConversion"/>
  <printOptions horizontalCentered="1"/>
  <pageMargins left="0.86614173228346458" right="0.74803149606299213" top="0.98425196850393704" bottom="0.98425196850393704" header="0.51181102362204722" footer="0.51181102362204722"/>
  <pageSetup paperSize="9" fitToHeight="100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" sqref="B1"/>
    </sheetView>
  </sheetViews>
  <sheetFormatPr defaultColWidth="9" defaultRowHeight="14.4"/>
  <sheetData>
    <row r="1" spans="1:2">
      <c r="B1">
        <v>362421</v>
      </c>
    </row>
    <row r="3" spans="1:2">
      <c r="B3">
        <v>208342</v>
      </c>
    </row>
    <row r="4" spans="1:2">
      <c r="B4">
        <v>89822</v>
      </c>
    </row>
    <row r="5" spans="1:2">
      <c r="B5">
        <v>84242</v>
      </c>
    </row>
    <row r="6" spans="1:2">
      <c r="A6">
        <v>712239</v>
      </c>
      <c r="B6">
        <f>SUM(B1:B5)</f>
        <v>744827</v>
      </c>
    </row>
  </sheetData>
  <phoneticPr fontId="9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5" sqref="F5"/>
    </sheetView>
  </sheetViews>
  <sheetFormatPr defaultColWidth="9" defaultRowHeight="14.4"/>
  <cols>
    <col min="2" max="2" width="13.109375" customWidth="1"/>
    <col min="3" max="3" width="21" customWidth="1"/>
    <col min="4" max="4" width="14.21875" customWidth="1"/>
    <col min="5" max="5" width="13.88671875" customWidth="1"/>
    <col min="6" max="6" width="12.6640625"/>
    <col min="7" max="7" width="12.109375" customWidth="1"/>
    <col min="8" max="8" width="12.6640625"/>
  </cols>
  <sheetData>
    <row r="1" spans="1:8" ht="63" customHeight="1">
      <c r="A1" s="49" t="s">
        <v>0</v>
      </c>
      <c r="B1" s="49"/>
      <c r="C1" s="49"/>
      <c r="D1" s="49"/>
      <c r="E1" s="49"/>
      <c r="F1" s="49"/>
      <c r="G1" s="49"/>
    </row>
    <row r="2" spans="1:8" ht="24" customHeight="1">
      <c r="A2" s="50" t="s">
        <v>1</v>
      </c>
      <c r="B2" s="50"/>
      <c r="C2" s="50"/>
      <c r="D2" s="2"/>
      <c r="E2" s="2"/>
      <c r="F2" s="51" t="s">
        <v>2</v>
      </c>
      <c r="G2" s="51"/>
      <c r="H2" s="3"/>
    </row>
    <row r="3" spans="1:8" ht="20.100000000000001" customHeight="1">
      <c r="A3" s="58" t="s">
        <v>3</v>
      </c>
      <c r="B3" s="58"/>
      <c r="C3" s="55" t="s">
        <v>4</v>
      </c>
      <c r="D3" s="55" t="s">
        <v>6</v>
      </c>
      <c r="E3" s="55" t="s">
        <v>7</v>
      </c>
      <c r="F3" s="55"/>
      <c r="G3" s="57" t="s">
        <v>8</v>
      </c>
    </row>
    <row r="4" spans="1:8" ht="45.9" customHeight="1">
      <c r="A4" s="58"/>
      <c r="B4" s="58"/>
      <c r="C4" s="55"/>
      <c r="D4" s="55"/>
      <c r="E4" s="5" t="s">
        <v>13</v>
      </c>
      <c r="F4" s="5" t="s">
        <v>14</v>
      </c>
      <c r="G4" s="57"/>
    </row>
    <row r="5" spans="1:8" ht="20.100000000000001" customHeight="1">
      <c r="A5" s="58" t="s">
        <v>15</v>
      </c>
      <c r="B5" s="58"/>
      <c r="C5" s="6">
        <f>SUM(C7:C14)</f>
        <v>2706038</v>
      </c>
      <c r="D5" s="7">
        <f t="shared" ref="D5:F5" si="0">D6+D12+D13+D14</f>
        <v>6016.31</v>
      </c>
      <c r="E5" s="7">
        <f t="shared" si="0"/>
        <v>4953.5</v>
      </c>
      <c r="F5" s="7">
        <f t="shared" si="0"/>
        <v>1062.81</v>
      </c>
      <c r="G5" s="57"/>
    </row>
    <row r="6" spans="1:8" ht="20.100000000000001" customHeight="1">
      <c r="A6" s="58" t="s">
        <v>16</v>
      </c>
      <c r="B6" s="4" t="s">
        <v>12</v>
      </c>
      <c r="C6" s="6">
        <f>SUM(C7:C11)</f>
        <v>1031287</v>
      </c>
      <c r="D6" s="7">
        <f t="shared" ref="D6:D14" si="1">E6+F6</f>
        <v>2214.66</v>
      </c>
      <c r="E6" s="7">
        <v>1823.43</v>
      </c>
      <c r="F6" s="7">
        <v>391.23</v>
      </c>
      <c r="G6" s="57"/>
    </row>
    <row r="7" spans="1:8" ht="20.100000000000001" customHeight="1">
      <c r="A7" s="58"/>
      <c r="B7" s="4" t="s">
        <v>17</v>
      </c>
      <c r="C7" s="8">
        <v>228117</v>
      </c>
      <c r="D7" s="9">
        <f t="shared" si="1"/>
        <v>489.88</v>
      </c>
      <c r="E7" s="10">
        <f t="shared" ref="E7:E10" si="2">ROUND(C7/$C$6*$E$6,2)</f>
        <v>403.34</v>
      </c>
      <c r="F7" s="10">
        <f t="shared" ref="F7:F11" si="3">ROUND(C7/$C$6*$F$6,2)</f>
        <v>86.54</v>
      </c>
      <c r="G7" s="57"/>
    </row>
    <row r="8" spans="1:8" ht="20.100000000000001" customHeight="1">
      <c r="A8" s="58"/>
      <c r="B8" s="4" t="s">
        <v>18</v>
      </c>
      <c r="C8" s="11">
        <v>514349</v>
      </c>
      <c r="D8" s="9">
        <f t="shared" si="1"/>
        <v>1104.54</v>
      </c>
      <c r="E8" s="10">
        <f>ROUND(C8/$C$6*$E$6,2)-0.01</f>
        <v>909.42</v>
      </c>
      <c r="F8" s="10">
        <f t="shared" si="3"/>
        <v>195.12</v>
      </c>
      <c r="G8" s="57"/>
    </row>
    <row r="9" spans="1:8" ht="20.100000000000001" customHeight="1">
      <c r="A9" s="58"/>
      <c r="B9" s="12" t="s">
        <v>19</v>
      </c>
      <c r="C9" s="13">
        <v>165016</v>
      </c>
      <c r="D9" s="9">
        <f t="shared" si="1"/>
        <v>354.37</v>
      </c>
      <c r="E9" s="10">
        <f t="shared" si="2"/>
        <v>291.77</v>
      </c>
      <c r="F9" s="10">
        <f t="shared" si="3"/>
        <v>62.6</v>
      </c>
      <c r="G9" s="57"/>
    </row>
    <row r="10" spans="1:8" ht="20.100000000000001" customHeight="1">
      <c r="A10" s="58"/>
      <c r="B10" s="12" t="s">
        <v>20</v>
      </c>
      <c r="C10" s="13">
        <v>75837</v>
      </c>
      <c r="D10" s="9">
        <f t="shared" si="1"/>
        <v>162.86000000000001</v>
      </c>
      <c r="E10" s="10">
        <f t="shared" si="2"/>
        <v>134.09</v>
      </c>
      <c r="F10" s="10">
        <f t="shared" si="3"/>
        <v>28.77</v>
      </c>
      <c r="G10" s="57"/>
    </row>
    <row r="11" spans="1:8" ht="20.100000000000001" customHeight="1">
      <c r="A11" s="58"/>
      <c r="B11" s="12" t="s">
        <v>21</v>
      </c>
      <c r="C11" s="14">
        <v>47968</v>
      </c>
      <c r="D11" s="9">
        <f t="shared" si="1"/>
        <v>103.2</v>
      </c>
      <c r="E11" s="10">
        <f>ROUND(C11/$C$6*$E$6,E92)</f>
        <v>85</v>
      </c>
      <c r="F11" s="10">
        <f t="shared" si="3"/>
        <v>18.2</v>
      </c>
      <c r="G11" s="57"/>
    </row>
    <row r="12" spans="1:8" ht="20.100000000000001" customHeight="1">
      <c r="A12" s="58" t="s">
        <v>22</v>
      </c>
      <c r="B12" s="58"/>
      <c r="C12" s="15">
        <v>560295</v>
      </c>
      <c r="D12" s="7">
        <f t="shared" si="1"/>
        <v>1730.03</v>
      </c>
      <c r="E12" s="7">
        <v>1424.41</v>
      </c>
      <c r="F12" s="7">
        <v>305.62</v>
      </c>
      <c r="G12" s="57"/>
    </row>
    <row r="13" spans="1:8" ht="20.100000000000001" customHeight="1">
      <c r="A13" s="58" t="s">
        <v>23</v>
      </c>
      <c r="B13" s="58"/>
      <c r="C13" s="16">
        <v>691922</v>
      </c>
      <c r="D13" s="7">
        <f t="shared" si="1"/>
        <v>1432.56</v>
      </c>
      <c r="E13" s="7">
        <v>1179.49</v>
      </c>
      <c r="F13" s="7">
        <v>253.07</v>
      </c>
      <c r="G13" s="57"/>
    </row>
    <row r="14" spans="1:8" ht="20.100000000000001" customHeight="1">
      <c r="A14" s="58" t="s">
        <v>24</v>
      </c>
      <c r="B14" s="58"/>
      <c r="C14" s="15">
        <v>422534</v>
      </c>
      <c r="D14" s="7">
        <f t="shared" si="1"/>
        <v>639.05999999999995</v>
      </c>
      <c r="E14" s="7">
        <v>526.16999999999996</v>
      </c>
      <c r="F14" s="7">
        <v>112.89</v>
      </c>
      <c r="G14" s="57"/>
    </row>
    <row r="15" spans="1:8" ht="25.2" customHeight="1">
      <c r="A15" t="s">
        <v>25</v>
      </c>
      <c r="C15" t="s">
        <v>26</v>
      </c>
      <c r="E15" t="s">
        <v>27</v>
      </c>
      <c r="F15" t="s">
        <v>28</v>
      </c>
    </row>
    <row r="16" spans="1:8">
      <c r="D16">
        <f t="shared" ref="D16:F16" si="4">SUM(D7:D11)</f>
        <v>2214.85</v>
      </c>
      <c r="E16">
        <f t="shared" si="4"/>
        <v>1823.62</v>
      </c>
      <c r="F16">
        <f t="shared" si="4"/>
        <v>391.23</v>
      </c>
    </row>
    <row r="23" spans="9:9">
      <c r="I23" t="s">
        <v>29</v>
      </c>
    </row>
  </sheetData>
  <mergeCells count="14">
    <mergeCell ref="A1:G1"/>
    <mergeCell ref="A2:C2"/>
    <mergeCell ref="F2:G2"/>
    <mergeCell ref="E3:F3"/>
    <mergeCell ref="A5:B5"/>
    <mergeCell ref="D3:D4"/>
    <mergeCell ref="G3:G4"/>
    <mergeCell ref="G5:G14"/>
    <mergeCell ref="A12:B12"/>
    <mergeCell ref="A13:B13"/>
    <mergeCell ref="A14:B14"/>
    <mergeCell ref="A6:A11"/>
    <mergeCell ref="C3:C4"/>
    <mergeCell ref="A3:B4"/>
  </mergeCells>
  <phoneticPr fontId="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5" sqref="F5"/>
    </sheetView>
  </sheetViews>
  <sheetFormatPr defaultColWidth="9" defaultRowHeight="14.4"/>
  <cols>
    <col min="2" max="2" width="13.109375" customWidth="1"/>
    <col min="3" max="3" width="21" customWidth="1"/>
    <col min="4" max="4" width="14.21875" customWidth="1"/>
    <col min="5" max="5" width="13.88671875" customWidth="1"/>
    <col min="6" max="6" width="12.6640625"/>
    <col min="7" max="7" width="12.109375" customWidth="1"/>
    <col min="8" max="8" width="12.6640625"/>
  </cols>
  <sheetData>
    <row r="1" spans="1:8" ht="63" customHeight="1">
      <c r="A1" s="49" t="s">
        <v>0</v>
      </c>
      <c r="B1" s="49"/>
      <c r="C1" s="49"/>
      <c r="D1" s="49"/>
      <c r="E1" s="49"/>
      <c r="F1" s="49"/>
      <c r="G1" s="49"/>
    </row>
    <row r="2" spans="1:8" ht="24" customHeight="1">
      <c r="A2" s="50" t="s">
        <v>1</v>
      </c>
      <c r="B2" s="50"/>
      <c r="C2" s="50"/>
      <c r="D2" s="2"/>
      <c r="E2" s="2"/>
      <c r="F2" s="51" t="s">
        <v>2</v>
      </c>
      <c r="G2" s="51"/>
      <c r="H2" s="3"/>
    </row>
    <row r="3" spans="1:8" ht="20.100000000000001" customHeight="1">
      <c r="A3" s="58" t="s">
        <v>3</v>
      </c>
      <c r="B3" s="58"/>
      <c r="C3" s="55" t="s">
        <v>4</v>
      </c>
      <c r="D3" s="55" t="s">
        <v>6</v>
      </c>
      <c r="E3" s="55" t="s">
        <v>7</v>
      </c>
      <c r="F3" s="55"/>
      <c r="G3" s="57" t="s">
        <v>8</v>
      </c>
    </row>
    <row r="4" spans="1:8" ht="45.9" customHeight="1">
      <c r="A4" s="58"/>
      <c r="B4" s="58"/>
      <c r="C4" s="55"/>
      <c r="D4" s="55"/>
      <c r="E4" s="5" t="s">
        <v>13</v>
      </c>
      <c r="F4" s="5" t="s">
        <v>14</v>
      </c>
      <c r="G4" s="57"/>
    </row>
    <row r="5" spans="1:8" ht="20.100000000000001" customHeight="1">
      <c r="A5" s="58" t="s">
        <v>15</v>
      </c>
      <c r="B5" s="58"/>
      <c r="C5" s="6">
        <v>152088</v>
      </c>
      <c r="D5" s="7">
        <f t="shared" ref="D5:F5" si="0">D6+D12+D13+D14</f>
        <v>6016.31</v>
      </c>
      <c r="E5" s="7">
        <f t="shared" si="0"/>
        <v>4953.5</v>
      </c>
      <c r="F5" s="7">
        <f t="shared" si="0"/>
        <v>1062.81</v>
      </c>
      <c r="G5" s="57"/>
    </row>
    <row r="6" spans="1:8" ht="20.100000000000001" customHeight="1">
      <c r="A6" s="58" t="s">
        <v>16</v>
      </c>
      <c r="B6" s="4" t="s">
        <v>12</v>
      </c>
      <c r="C6" s="6">
        <v>57875</v>
      </c>
      <c r="D6" s="7">
        <f t="shared" ref="D6:D14" si="1">E6+F6</f>
        <v>2214.66</v>
      </c>
      <c r="E6" s="7">
        <v>1823.43</v>
      </c>
      <c r="F6" s="7">
        <v>391.23</v>
      </c>
      <c r="G6" s="57"/>
    </row>
    <row r="7" spans="1:8" ht="20.100000000000001" customHeight="1">
      <c r="A7" s="58"/>
      <c r="B7" s="4" t="s">
        <v>17</v>
      </c>
      <c r="C7" s="8">
        <v>19829</v>
      </c>
      <c r="D7" s="9">
        <f t="shared" si="1"/>
        <v>758.78</v>
      </c>
      <c r="E7" s="10">
        <f t="shared" ref="E7:E10" si="2">ROUND(C7/$C$6*$E$6,2)</f>
        <v>624.74</v>
      </c>
      <c r="F7" s="10">
        <f t="shared" ref="F7:F11" si="3">ROUND(C7/$C$6*$F$6,2)</f>
        <v>134.04</v>
      </c>
      <c r="G7" s="57"/>
    </row>
    <row r="8" spans="1:8" ht="20.100000000000001" customHeight="1">
      <c r="A8" s="58"/>
      <c r="B8" s="4" t="s">
        <v>18</v>
      </c>
      <c r="C8" s="11">
        <v>27750</v>
      </c>
      <c r="D8" s="9">
        <f t="shared" si="1"/>
        <v>1061.8800000000001</v>
      </c>
      <c r="E8" s="10">
        <f>ROUND(C8/$C$6*$E$6,2)-0.01</f>
        <v>874.29</v>
      </c>
      <c r="F8" s="10">
        <f t="shared" si="3"/>
        <v>187.59</v>
      </c>
      <c r="G8" s="57"/>
    </row>
    <row r="9" spans="1:8" ht="20.100000000000001" customHeight="1">
      <c r="A9" s="58"/>
      <c r="B9" s="12" t="s">
        <v>19</v>
      </c>
      <c r="C9" s="13">
        <v>4935</v>
      </c>
      <c r="D9" s="9">
        <f t="shared" si="1"/>
        <v>188.84</v>
      </c>
      <c r="E9" s="10">
        <f t="shared" si="2"/>
        <v>155.47999999999999</v>
      </c>
      <c r="F9" s="10">
        <f t="shared" si="3"/>
        <v>33.36</v>
      </c>
      <c r="G9" s="57"/>
    </row>
    <row r="10" spans="1:8" ht="20.100000000000001" customHeight="1">
      <c r="A10" s="58"/>
      <c r="B10" s="12" t="s">
        <v>20</v>
      </c>
      <c r="C10" s="13">
        <v>2045</v>
      </c>
      <c r="D10" s="9">
        <f t="shared" si="1"/>
        <v>78.25</v>
      </c>
      <c r="E10" s="10">
        <f t="shared" si="2"/>
        <v>64.430000000000007</v>
      </c>
      <c r="F10" s="10">
        <f t="shared" si="3"/>
        <v>13.82</v>
      </c>
      <c r="G10" s="57"/>
    </row>
    <row r="11" spans="1:8" ht="20.100000000000001" customHeight="1">
      <c r="A11" s="58"/>
      <c r="B11" s="12" t="s">
        <v>21</v>
      </c>
      <c r="C11" s="14">
        <v>3316</v>
      </c>
      <c r="D11" s="9">
        <f t="shared" si="1"/>
        <v>126.42</v>
      </c>
      <c r="E11" s="10">
        <f>ROUND(C11/$C$6*$E$6,E92)</f>
        <v>104</v>
      </c>
      <c r="F11" s="10">
        <f t="shared" si="3"/>
        <v>22.42</v>
      </c>
      <c r="G11" s="57"/>
    </row>
    <row r="12" spans="1:8" ht="20.100000000000001" customHeight="1">
      <c r="A12" s="58" t="s">
        <v>22</v>
      </c>
      <c r="B12" s="58"/>
      <c r="C12" s="15">
        <v>22152</v>
      </c>
      <c r="D12" s="7">
        <f t="shared" si="1"/>
        <v>1730.03</v>
      </c>
      <c r="E12" s="7">
        <v>1424.41</v>
      </c>
      <c r="F12" s="7">
        <v>305.62</v>
      </c>
      <c r="G12" s="57"/>
    </row>
    <row r="13" spans="1:8" ht="20.100000000000001" customHeight="1">
      <c r="A13" s="58" t="s">
        <v>23</v>
      </c>
      <c r="B13" s="58"/>
      <c r="C13" s="16">
        <v>28782</v>
      </c>
      <c r="D13" s="7">
        <f t="shared" si="1"/>
        <v>1432.56</v>
      </c>
      <c r="E13" s="7">
        <v>1179.49</v>
      </c>
      <c r="F13" s="7">
        <v>253.07</v>
      </c>
      <c r="G13" s="57"/>
    </row>
    <row r="14" spans="1:8" ht="20.100000000000001" customHeight="1">
      <c r="A14" s="58" t="s">
        <v>24</v>
      </c>
      <c r="B14" s="58"/>
      <c r="C14" s="15">
        <v>12211</v>
      </c>
      <c r="D14" s="7">
        <f t="shared" si="1"/>
        <v>639.05999999999995</v>
      </c>
      <c r="E14" s="7">
        <v>526.16999999999996</v>
      </c>
      <c r="F14" s="7">
        <v>112.89</v>
      </c>
      <c r="G14" s="57"/>
    </row>
    <row r="15" spans="1:8" ht="25.2" customHeight="1">
      <c r="A15" t="s">
        <v>25</v>
      </c>
      <c r="C15" t="s">
        <v>26</v>
      </c>
      <c r="E15" t="s">
        <v>27</v>
      </c>
      <c r="F15" t="s">
        <v>28</v>
      </c>
    </row>
    <row r="16" spans="1:8">
      <c r="D16">
        <f t="shared" ref="D16:F16" si="4">SUM(D7:D11)</f>
        <v>2214.17</v>
      </c>
      <c r="E16">
        <f t="shared" si="4"/>
        <v>1822.94</v>
      </c>
      <c r="F16">
        <f t="shared" si="4"/>
        <v>391.23</v>
      </c>
    </row>
    <row r="23" spans="9:9">
      <c r="I23" t="s">
        <v>29</v>
      </c>
    </row>
  </sheetData>
  <mergeCells count="14">
    <mergeCell ref="A1:G1"/>
    <mergeCell ref="A2:C2"/>
    <mergeCell ref="F2:G2"/>
    <mergeCell ref="E3:F3"/>
    <mergeCell ref="A5:B5"/>
    <mergeCell ref="D3:D4"/>
    <mergeCell ref="G3:G4"/>
    <mergeCell ref="G5:G14"/>
    <mergeCell ref="A12:B12"/>
    <mergeCell ref="A13:B13"/>
    <mergeCell ref="A14:B14"/>
    <mergeCell ref="A6:A11"/>
    <mergeCell ref="C3:C4"/>
    <mergeCell ref="A3:B4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按救助对象</vt:lpstr>
      <vt:lpstr>Sheet3</vt:lpstr>
      <vt:lpstr>Sheet1 (2)</vt:lpstr>
      <vt:lpstr>按川财社2022 58号</vt:lpstr>
      <vt:lpstr>Sheet2</vt:lpstr>
      <vt:lpstr>按参保人数</vt:lpstr>
      <vt:lpstr>按重点救助对象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lhy</dc:creator>
  <cp:lastModifiedBy>吉海燕</cp:lastModifiedBy>
  <cp:lastPrinted>2022-08-09T02:46:08Z</cp:lastPrinted>
  <dcterms:created xsi:type="dcterms:W3CDTF">2015-06-10T18:19:00Z</dcterms:created>
  <dcterms:modified xsi:type="dcterms:W3CDTF">2022-08-09T03:07:57Z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CAE59D1564514602AD247C319BBF5AC0</vt:lpwstr>
  </property>
</Properties>
</file>